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LES\Desktop\"/>
    </mc:Choice>
  </mc:AlternateContent>
  <bookViews>
    <workbookView xWindow="0" yWindow="0" windowWidth="19200" windowHeight="7050"/>
  </bookViews>
  <sheets>
    <sheet name="Q1" sheetId="3" r:id="rId1"/>
    <sheet name="Q2" sheetId="4" r:id="rId2"/>
    <sheet name="Q3" sheetId="5" r:id="rId3"/>
    <sheet name="Q4" sheetId="6" r:id="rId4"/>
  </sheets>
  <definedNames>
    <definedName name="EBIT_g">#REF!</definedName>
    <definedName name="Long_g">#REF!</definedName>
    <definedName name="NWC_g">#REF!</definedName>
    <definedName name="Tax">#REF!</definedName>
    <definedName name="WAC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" i="5" l="1"/>
  <c r="B28" i="6"/>
  <c r="E26" i="6"/>
  <c r="B25" i="6"/>
  <c r="B20" i="6"/>
  <c r="B17" i="6"/>
  <c r="C15" i="6"/>
  <c r="C23" i="6" s="1"/>
  <c r="B14" i="6"/>
  <c r="C20" i="3"/>
  <c r="E26" i="5"/>
  <c r="B9" i="6"/>
  <c r="B30" i="5"/>
  <c r="B25" i="5"/>
  <c r="D24" i="5"/>
  <c r="E24" i="5"/>
  <c r="C24" i="5"/>
  <c r="C23" i="5"/>
  <c r="B20" i="5"/>
  <c r="B17" i="5"/>
  <c r="C15" i="5"/>
  <c r="B14" i="5"/>
  <c r="B11" i="5"/>
  <c r="B30" i="4"/>
  <c r="B30" i="3"/>
  <c r="B28" i="4"/>
  <c r="B28" i="3"/>
  <c r="E26" i="4"/>
  <c r="E26" i="3"/>
  <c r="C19" i="4"/>
  <c r="D19" i="4"/>
  <c r="E19" i="4"/>
  <c r="B19" i="4"/>
  <c r="B19" i="3"/>
  <c r="C25" i="4"/>
  <c r="D25" i="4"/>
  <c r="E25" i="4"/>
  <c r="B25" i="4"/>
  <c r="B14" i="4"/>
  <c r="D23" i="4"/>
  <c r="E23" i="4"/>
  <c r="C23" i="4"/>
  <c r="C23" i="3"/>
  <c r="C20" i="4"/>
  <c r="D20" i="4"/>
  <c r="D14" i="4" s="1"/>
  <c r="E20" i="4"/>
  <c r="B20" i="4"/>
  <c r="B20" i="3"/>
  <c r="D24" i="4"/>
  <c r="E24" i="4"/>
  <c r="E14" i="4" s="1"/>
  <c r="C24" i="4"/>
  <c r="C24" i="3"/>
  <c r="C18" i="4"/>
  <c r="D18" i="4"/>
  <c r="E18" i="4"/>
  <c r="B18" i="4"/>
  <c r="B18" i="3"/>
  <c r="C17" i="4"/>
  <c r="D17" i="4"/>
  <c r="E17" i="4"/>
  <c r="B17" i="4"/>
  <c r="B17" i="3"/>
  <c r="C14" i="4"/>
  <c r="B14" i="3"/>
  <c r="D15" i="4"/>
  <c r="E15" i="4"/>
  <c r="C15" i="4"/>
  <c r="C15" i="3"/>
  <c r="B11" i="4"/>
  <c r="C14" i="3"/>
  <c r="D14" i="3"/>
  <c r="E14" i="3"/>
  <c r="D23" i="3"/>
  <c r="E23" i="3"/>
  <c r="C24" i="6" l="1"/>
  <c r="C17" i="6"/>
  <c r="C20" i="6"/>
  <c r="D15" i="6"/>
  <c r="B18" i="6"/>
  <c r="B19" i="6" s="1"/>
  <c r="C20" i="5"/>
  <c r="C17" i="5"/>
  <c r="D15" i="5"/>
  <c r="B18" i="5"/>
  <c r="B19" i="5" s="1"/>
  <c r="B25" i="3"/>
  <c r="D15" i="3"/>
  <c r="C17" i="3"/>
  <c r="C25" i="6" l="1"/>
  <c r="C14" i="6"/>
  <c r="C18" i="6"/>
  <c r="C19" i="6" s="1"/>
  <c r="D24" i="6"/>
  <c r="E15" i="6"/>
  <c r="D20" i="6"/>
  <c r="D17" i="6"/>
  <c r="D23" i="6"/>
  <c r="C14" i="5"/>
  <c r="C25" i="5"/>
  <c r="C18" i="5"/>
  <c r="C19" i="5" s="1"/>
  <c r="D20" i="5"/>
  <c r="D17" i="5"/>
  <c r="D23" i="5"/>
  <c r="E15" i="5"/>
  <c r="C18" i="3"/>
  <c r="C19" i="3" s="1"/>
  <c r="C25" i="3"/>
  <c r="D24" i="3"/>
  <c r="D20" i="3"/>
  <c r="D17" i="3"/>
  <c r="E15" i="3"/>
  <c r="D25" i="6" l="1"/>
  <c r="D18" i="6"/>
  <c r="D14" i="6"/>
  <c r="D19" i="6"/>
  <c r="E20" i="6"/>
  <c r="E17" i="6"/>
  <c r="E24" i="6"/>
  <c r="E23" i="6"/>
  <c r="D25" i="5"/>
  <c r="D18" i="5"/>
  <c r="D14" i="5"/>
  <c r="D19" i="5"/>
  <c r="E23" i="5"/>
  <c r="E20" i="5"/>
  <c r="E17" i="5"/>
  <c r="E24" i="3"/>
  <c r="E20" i="3"/>
  <c r="E17" i="3"/>
  <c r="D18" i="3"/>
  <c r="D19" i="3" s="1"/>
  <c r="E14" i="6" l="1"/>
  <c r="E25" i="6"/>
  <c r="B30" i="6" s="1"/>
  <c r="E18" i="6"/>
  <c r="E19" i="6"/>
  <c r="E14" i="5"/>
  <c r="E25" i="5"/>
  <c r="E18" i="5"/>
  <c r="E19" i="5"/>
  <c r="E18" i="3"/>
  <c r="E19" i="3" s="1"/>
  <c r="D25" i="3"/>
  <c r="E25" i="3" l="1"/>
</calcChain>
</file>

<file path=xl/sharedStrings.xml><?xml version="1.0" encoding="utf-8"?>
<sst xmlns="http://schemas.openxmlformats.org/spreadsheetml/2006/main" count="116" uniqueCount="29">
  <si>
    <t>Tax Rate</t>
  </si>
  <si>
    <t>Debt</t>
  </si>
  <si>
    <t>Cash</t>
  </si>
  <si>
    <t>WACC</t>
  </si>
  <si>
    <t>Shares Outstanding</t>
  </si>
  <si>
    <t>Long-term Growth</t>
  </si>
  <si>
    <t>Year</t>
  </si>
  <si>
    <t>FCF Forecast ($million)</t>
  </si>
  <si>
    <t>Sales</t>
  </si>
  <si>
    <t>Growth From Prior Year</t>
  </si>
  <si>
    <t>Less: Income Tax (24%)</t>
  </si>
  <si>
    <t>Net Income</t>
  </si>
  <si>
    <t>Plus: Depreciation</t>
  </si>
  <si>
    <t>Less: Capital Expenditure</t>
  </si>
  <si>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Sales</t>
    </r>
  </si>
  <si>
    <t>Free Cash Flow</t>
  </si>
  <si>
    <t>Terminal Value</t>
  </si>
  <si>
    <t>Enterprise Value</t>
  </si>
  <si>
    <t>Price per Share</t>
  </si>
  <si>
    <t>The following numbers are in the millions.</t>
  </si>
  <si>
    <r>
      <rPr>
        <b/>
        <sz val="11"/>
        <color theme="1"/>
        <rFont val="Calibri"/>
        <family val="2"/>
        <scheme val="minor"/>
      </rPr>
      <t>EBIT</t>
    </r>
    <r>
      <rPr>
        <sz val="11"/>
        <color theme="1"/>
        <rFont val="Calibri"/>
        <family val="2"/>
        <scheme val="minor"/>
      </rPr>
      <t xml:space="preserve"> </t>
    </r>
  </si>
  <si>
    <t>ΔNWC as a percent of Δsales</t>
  </si>
  <si>
    <t>Depreciation as a percent of sales</t>
  </si>
  <si>
    <t>Less: Increase in NWC</t>
  </si>
  <si>
    <t>Input</t>
  </si>
  <si>
    <t>EBIT as a percent of sales</t>
  </si>
  <si>
    <t>What's your student ID:</t>
  </si>
  <si>
    <t>The last digit of your ID: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</si>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</sst>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50515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" fontId="0" fillId="0" borderId="0" xfId="0" applyNumberFormat="1"/>
    <xf numFmtId="2" fontId="0" fillId="0" borderId="0" xfId="0" applyNumberFormat="1"/>
    <xf numFmtId="10" fontId="0" fillId="0" borderId="0" xfId="0" applyNumberFormat="1"/>
    <xf numFmtId="0" fontId="0" fillId="0" borderId="1" xfId="0" applyBorder="1"/>
    <xf numFmtId="8" fontId="0" fillId="0" borderId="2" xfId="0" applyNumberFormat="1" applyBorder="1"/>
    <xf numFmtId="0" fontId="0" fillId="0" borderId="2" xfId="0" applyBorder="1"/>
    <xf numFmtId="0" fontId="3" fillId="0" borderId="0" xfId="0" applyFo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N5" sqref="N5"/>
    </sheetView>
  </sheetViews>
  <sheetFormatPr defaultRowHeight="15" x14ac:dyDescent="0.25"/>
  <cols>
    <col min="1" max="1" width="26.85546875" customWidth="1"/>
    <col min="2" max="2" width="11.85546875" bestFit="1" customWidth="1"/>
    <col min="3" max="3" width="11.42578125" bestFit="1" customWidth="1"/>
    <col min="7" max="7" width="10.140625" bestFit="1" customWidth="1"/>
  </cols>
  <sheetData>
    <row r="1" spans="1:6" ht="15.75" thickBot="1" x14ac:dyDescent="0.3">
      <c r="A1" t="s">
        <v>26</v>
      </c>
      <c r="B1" s="8">
        <v>349094746</v>
      </c>
    </row>
    <row r="2" spans="1:6" ht="15.75" thickBot="1" x14ac:dyDescent="0.3">
      <c r="A2" t="s">
        <v>27</v>
      </c>
      <c r="B2" s="7">
        <v>6</v>
      </c>
    </row>
    <row r="5" spans="1:6" x14ac:dyDescent="0.25">
      <c r="A5" s="1" t="s">
        <v>24</v>
      </c>
      <c r="D5" t="s">
        <v>19</v>
      </c>
    </row>
    <row r="6" spans="1:6" x14ac:dyDescent="0.25">
      <c r="A6" t="s">
        <v>25</v>
      </c>
      <c r="B6">
        <v>0.13</v>
      </c>
      <c r="D6" t="s">
        <v>1</v>
      </c>
      <c r="F6">
        <v>3464</v>
      </c>
    </row>
    <row r="7" spans="1:6" x14ac:dyDescent="0.25">
      <c r="A7" t="s">
        <v>21</v>
      </c>
      <c r="B7">
        <v>0.2</v>
      </c>
      <c r="D7" t="s">
        <v>2</v>
      </c>
      <c r="F7">
        <v>4466</v>
      </c>
    </row>
    <row r="8" spans="1:6" x14ac:dyDescent="0.25">
      <c r="A8" t="s">
        <v>22</v>
      </c>
      <c r="B8">
        <v>1.4999999999999999E-2</v>
      </c>
      <c r="D8" t="s">
        <v>4</v>
      </c>
      <c r="F8">
        <v>1618</v>
      </c>
    </row>
    <row r="9" spans="1:6" x14ac:dyDescent="0.25">
      <c r="A9" t="s">
        <v>5</v>
      </c>
      <c r="B9">
        <v>7.0000000000000007E-2</v>
      </c>
    </row>
    <row r="10" spans="1:6" x14ac:dyDescent="0.25">
      <c r="A10" t="s">
        <v>0</v>
      </c>
      <c r="B10">
        <v>0.24</v>
      </c>
    </row>
    <row r="11" spans="1:6" x14ac:dyDescent="0.25">
      <c r="A11" t="s">
        <v>3</v>
      </c>
      <c r="B11">
        <v>0.1</v>
      </c>
    </row>
    <row r="13" spans="1:6" x14ac:dyDescent="0.25">
      <c r="A13" s="1" t="s">
        <v>6</v>
      </c>
      <c r="B13" s="1">
        <v>2019</v>
      </c>
      <c r="C13" s="1">
        <v>2020</v>
      </c>
      <c r="D13" s="1">
        <v>2021</v>
      </c>
      <c r="E13" s="1">
        <v>2022</v>
      </c>
      <c r="F13" s="1"/>
    </row>
    <row r="14" spans="1:6" x14ac:dyDescent="0.25">
      <c r="A14" s="1" t="s">
        <v>7</v>
      </c>
      <c r="B14">
        <f>B17*(1-$B$10)+B20-B24</f>
        <v>4451.5145999999995</v>
      </c>
      <c r="C14">
        <f t="shared" ref="C14:E14" si="0">C17*(1-$B$10)+C20-C24</f>
        <v>4148.0449140000001</v>
      </c>
      <c r="D14">
        <f t="shared" si="0"/>
        <v>4558.1225071200006</v>
      </c>
      <c r="E14">
        <f t="shared" si="0"/>
        <v>4942.6192251539997</v>
      </c>
    </row>
    <row r="15" spans="1:6" x14ac:dyDescent="0.25">
      <c r="A15" t="s">
        <v>8</v>
      </c>
      <c r="B15" s="2">
        <v>39117</v>
      </c>
      <c r="C15" s="3">
        <f>B15+(B15*C16)</f>
        <v>42637.53</v>
      </c>
      <c r="D15" s="3">
        <f t="shared" ref="D15:E15" si="1">C15+(C15*D16)</f>
        <v>46048.532399999996</v>
      </c>
      <c r="E15" s="3">
        <f t="shared" si="1"/>
        <v>49502.172329999994</v>
      </c>
    </row>
    <row r="16" spans="1:6" x14ac:dyDescent="0.25">
      <c r="A16" t="s">
        <v>9</v>
      </c>
      <c r="C16" s="4">
        <v>0.09</v>
      </c>
      <c r="D16" s="4">
        <v>0.08</v>
      </c>
      <c r="E16" s="4">
        <v>7.4999999999999997E-2</v>
      </c>
      <c r="F16" s="4"/>
    </row>
    <row r="17" spans="1:7" x14ac:dyDescent="0.25">
      <c r="A17" t="s">
        <v>20</v>
      </c>
      <c r="B17">
        <f>B15*$B$6</f>
        <v>5085.21</v>
      </c>
      <c r="C17">
        <f t="shared" ref="C17:E17" si="2">C15*$B$6</f>
        <v>5542.8788999999997</v>
      </c>
      <c r="D17">
        <f t="shared" si="2"/>
        <v>5986.3092120000001</v>
      </c>
      <c r="E17">
        <f t="shared" si="2"/>
        <v>6435.2824028999994</v>
      </c>
    </row>
    <row r="18" spans="1:7" ht="15.75" thickBot="1" x14ac:dyDescent="0.3">
      <c r="A18" s="5" t="s">
        <v>10</v>
      </c>
      <c r="B18" s="5">
        <f>B17*$B$10</f>
        <v>1220.4503999999999</v>
      </c>
      <c r="C18" s="5">
        <f t="shared" ref="C18:E18" si="3">C17*$B$10</f>
        <v>1330.2909359999999</v>
      </c>
      <c r="D18" s="5">
        <f t="shared" si="3"/>
        <v>1436.7142108799999</v>
      </c>
      <c r="E18" s="5">
        <f t="shared" si="3"/>
        <v>1544.4677766959999</v>
      </c>
      <c r="F18" s="5"/>
    </row>
    <row r="19" spans="1:7" x14ac:dyDescent="0.25">
      <c r="A19" t="s">
        <v>11</v>
      </c>
      <c r="B19" s="2">
        <f>B15-B17-B18</f>
        <v>32811.339599999999</v>
      </c>
      <c r="C19" s="2">
        <f t="shared" ref="C19:E19" si="4">C15-C17-C18</f>
        <v>35764.360164000005</v>
      </c>
      <c r="D19" s="2">
        <f t="shared" si="4"/>
        <v>38625.50897712</v>
      </c>
      <c r="E19" s="2">
        <f t="shared" si="4"/>
        <v>41522.422150403996</v>
      </c>
    </row>
    <row r="20" spans="1:7" x14ac:dyDescent="0.25">
      <c r="A20" t="s">
        <v>12</v>
      </c>
      <c r="B20">
        <f>B15*$B$8</f>
        <v>586.755</v>
      </c>
      <c r="C20">
        <f>C15*$B$8</f>
        <v>639.56295</v>
      </c>
      <c r="D20">
        <f t="shared" ref="C20:E20" si="5">D15*$B$8</f>
        <v>690.72798599999987</v>
      </c>
      <c r="E20">
        <f t="shared" si="5"/>
        <v>742.53258494999989</v>
      </c>
    </row>
    <row r="21" spans="1:7" x14ac:dyDescent="0.25">
      <c r="A21" t="s">
        <v>13</v>
      </c>
      <c r="B21">
        <v>0</v>
      </c>
      <c r="C21">
        <v>0</v>
      </c>
      <c r="D21">
        <v>0</v>
      </c>
      <c r="E21">
        <v>0</v>
      </c>
    </row>
    <row r="23" spans="1:7" x14ac:dyDescent="0.25">
      <c r="A23" t="s">
        <v>14</v>
      </c>
      <c r="B23" t="s">
        <v>28</v>
      </c>
      <c r="C23" s="3">
        <f>C15-B15</f>
        <v>3520.5299999999988</v>
      </c>
      <c r="D23" s="3">
        <f t="shared" ref="D23:E23" si="6">D15-C15</f>
        <v>3411.0023999999976</v>
      </c>
      <c r="E23" s="3">
        <f t="shared" si="6"/>
        <v>3453.6399299999975</v>
      </c>
      <c r="F23" s="3"/>
    </row>
    <row r="24" spans="1:7" ht="15.75" thickBot="1" x14ac:dyDescent="0.3">
      <c r="A24" s="5" t="s">
        <v>23</v>
      </c>
      <c r="B24" s="5">
        <v>0</v>
      </c>
      <c r="C24" s="5">
        <f>(C15-B15)*$B$7</f>
        <v>704.10599999999977</v>
      </c>
      <c r="D24" s="5">
        <f t="shared" ref="D24:E24" si="7">(D15-C15)*$B$7</f>
        <v>682.20047999999952</v>
      </c>
      <c r="E24" s="5">
        <f t="shared" si="7"/>
        <v>690.72798599999953</v>
      </c>
      <c r="F24" s="5"/>
    </row>
    <row r="25" spans="1:7" ht="15.75" thickBot="1" x14ac:dyDescent="0.3">
      <c r="A25" s="1" t="s">
        <v>15</v>
      </c>
      <c r="B25">
        <f>(B17-B18)+B20</f>
        <v>4451.5146000000004</v>
      </c>
      <c r="C25" s="2">
        <f>C17-(C18+C24)+C20</f>
        <v>4148.0449140000001</v>
      </c>
      <c r="D25" s="2">
        <f t="shared" ref="D25:E25" si="8">D17-(D18+D24)+D20</f>
        <v>4558.1225071200006</v>
      </c>
      <c r="E25" s="2">
        <f t="shared" si="8"/>
        <v>4942.6192251539997</v>
      </c>
      <c r="G25" s="2"/>
    </row>
    <row r="26" spans="1:7" ht="15.75" thickBot="1" x14ac:dyDescent="0.3">
      <c r="A26" s="1" t="s">
        <v>16</v>
      </c>
      <c r="E26" s="7">
        <f>(E25*1.07)/(1.1-1.07)</f>
        <v>176286.75236382583</v>
      </c>
    </row>
    <row r="27" spans="1:7" ht="15.75" thickBot="1" x14ac:dyDescent="0.3"/>
    <row r="28" spans="1:7" ht="15.75" thickBot="1" x14ac:dyDescent="0.3">
      <c r="A28" s="1" t="s">
        <v>17</v>
      </c>
      <c r="B28" s="6">
        <f>E26*(1+B11)^4</f>
        <v>258101.43413587747</v>
      </c>
    </row>
    <row r="29" spans="1:7" ht="15.75" thickBot="1" x14ac:dyDescent="0.3"/>
    <row r="30" spans="1:7" ht="15.75" thickBot="1" x14ac:dyDescent="0.3">
      <c r="A30" s="1" t="s">
        <v>18</v>
      </c>
      <c r="B30" s="6">
        <f>(B28-F7)/F8</f>
        <v>156.75861195048051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C30" sqref="C30"/>
    </sheetView>
  </sheetViews>
  <sheetFormatPr defaultRowHeight="15" x14ac:dyDescent="0.25"/>
  <cols>
    <col min="1" max="1" width="26.85546875" customWidth="1"/>
    <col min="2" max="2" width="13.140625" customWidth="1"/>
    <col min="3" max="3" width="11.42578125" bestFit="1" customWidth="1"/>
  </cols>
  <sheetData>
    <row r="1" spans="1:6" ht="15.75" thickBot="1" x14ac:dyDescent="0.3">
      <c r="A1" t="s">
        <v>26</v>
      </c>
      <c r="B1" s="8">
        <v>349094746</v>
      </c>
    </row>
    <row r="2" spans="1:6" ht="15.75" thickBot="1" x14ac:dyDescent="0.3">
      <c r="A2" t="s">
        <v>27</v>
      </c>
      <c r="B2" s="7">
        <v>6</v>
      </c>
    </row>
    <row r="3" spans="1:6" x14ac:dyDescent="0.25">
      <c r="B3" s="9"/>
    </row>
    <row r="5" spans="1:6" x14ac:dyDescent="0.25">
      <c r="A5" s="1" t="s">
        <v>24</v>
      </c>
      <c r="D5" t="s">
        <v>19</v>
      </c>
    </row>
    <row r="6" spans="1:6" x14ac:dyDescent="0.25">
      <c r="A6" t="s">
        <v>25</v>
      </c>
      <c r="B6">
        <v>0.13</v>
      </c>
      <c r="D6" t="s">
        <v>1</v>
      </c>
      <c r="F6">
        <v>3464</v>
      </c>
    </row>
    <row r="7" spans="1:6" x14ac:dyDescent="0.25">
      <c r="A7" t="s">
        <v>21</v>
      </c>
      <c r="B7">
        <v>0.2</v>
      </c>
      <c r="D7" t="s">
        <v>2</v>
      </c>
      <c r="F7">
        <v>4466</v>
      </c>
    </row>
    <row r="8" spans="1:6" x14ac:dyDescent="0.25">
      <c r="A8" t="s">
        <v>22</v>
      </c>
      <c r="B8">
        <v>1.4999999999999999E-2</v>
      </c>
      <c r="D8" t="s">
        <v>4</v>
      </c>
      <c r="F8">
        <v>1618</v>
      </c>
    </row>
    <row r="9" spans="1:6" x14ac:dyDescent="0.25">
      <c r="A9" t="s">
        <v>5</v>
      </c>
      <c r="B9">
        <v>7.0000000000000007E-2</v>
      </c>
    </row>
    <row r="10" spans="1:6" ht="15.75" thickBot="1" x14ac:dyDescent="0.3">
      <c r="A10" t="s">
        <v>0</v>
      </c>
      <c r="B10">
        <v>0.24</v>
      </c>
    </row>
    <row r="11" spans="1:6" ht="15.75" thickBot="1" x14ac:dyDescent="0.3">
      <c r="A11" t="s">
        <v>3</v>
      </c>
      <c r="B11" s="7">
        <f>(13.5-(6/2))/100</f>
        <v>0.105</v>
      </c>
    </row>
    <row r="13" spans="1:6" x14ac:dyDescent="0.25">
      <c r="A13" s="1" t="s">
        <v>6</v>
      </c>
      <c r="B13" s="1">
        <v>2019</v>
      </c>
      <c r="C13" s="1">
        <v>2020</v>
      </c>
      <c r="D13" s="1">
        <v>2021</v>
      </c>
      <c r="E13" s="1">
        <v>2022</v>
      </c>
      <c r="F13" s="1"/>
    </row>
    <row r="14" spans="1:6" x14ac:dyDescent="0.25">
      <c r="A14" s="1" t="s">
        <v>7</v>
      </c>
      <c r="B14">
        <f>B17*(1-$B$10)+B20-B24</f>
        <v>4451.5145999999995</v>
      </c>
      <c r="C14">
        <f t="shared" ref="C14:E14" si="0">C17*(1-$B$10)+C20-C24</f>
        <v>4148.0449140000001</v>
      </c>
      <c r="D14">
        <f t="shared" si="0"/>
        <v>4558.1225071200006</v>
      </c>
      <c r="E14">
        <f t="shared" si="0"/>
        <v>4942.6192251539997</v>
      </c>
    </row>
    <row r="15" spans="1:6" x14ac:dyDescent="0.25">
      <c r="A15" t="s">
        <v>8</v>
      </c>
      <c r="B15" s="2">
        <v>39117</v>
      </c>
      <c r="C15" s="3">
        <f>B15+(B15*C16)</f>
        <v>42637.53</v>
      </c>
      <c r="D15" s="3">
        <f t="shared" ref="D15:E15" si="1">C15+(C15*D16)</f>
        <v>46048.532399999996</v>
      </c>
      <c r="E15" s="3">
        <f t="shared" si="1"/>
        <v>49502.172329999994</v>
      </c>
    </row>
    <row r="16" spans="1:6" x14ac:dyDescent="0.25">
      <c r="A16" t="s">
        <v>9</v>
      </c>
      <c r="C16" s="4">
        <v>0.09</v>
      </c>
      <c r="D16" s="4">
        <v>0.08</v>
      </c>
      <c r="E16" s="4">
        <v>7.4999999999999997E-2</v>
      </c>
      <c r="F16" s="4"/>
    </row>
    <row r="17" spans="1:6" x14ac:dyDescent="0.25">
      <c r="A17" t="s">
        <v>20</v>
      </c>
      <c r="B17">
        <f>B15*$B$6</f>
        <v>5085.21</v>
      </c>
      <c r="C17">
        <f t="shared" ref="C17:E17" si="2">C15*$B$6</f>
        <v>5542.8788999999997</v>
      </c>
      <c r="D17">
        <f t="shared" si="2"/>
        <v>5986.3092120000001</v>
      </c>
      <c r="E17">
        <f t="shared" si="2"/>
        <v>6435.2824028999994</v>
      </c>
    </row>
    <row r="18" spans="1:6" ht="15.75" thickBot="1" x14ac:dyDescent="0.3">
      <c r="A18" s="5" t="s">
        <v>10</v>
      </c>
      <c r="B18" s="5">
        <f>B17*$B$10</f>
        <v>1220.4503999999999</v>
      </c>
      <c r="C18" s="5">
        <f t="shared" ref="C18:E18" si="3">C17*$B$10</f>
        <v>1330.2909359999999</v>
      </c>
      <c r="D18" s="5">
        <f t="shared" si="3"/>
        <v>1436.7142108799999</v>
      </c>
      <c r="E18" s="5">
        <f t="shared" si="3"/>
        <v>1544.4677766959999</v>
      </c>
      <c r="F18" s="5"/>
    </row>
    <row r="19" spans="1:6" x14ac:dyDescent="0.25">
      <c r="A19" t="s">
        <v>11</v>
      </c>
      <c r="B19" s="2">
        <f>B15-B17-B18</f>
        <v>32811.339599999999</v>
      </c>
      <c r="C19" s="2">
        <f t="shared" ref="C19:E19" si="4">C15-C17-C18</f>
        <v>35764.360164000005</v>
      </c>
      <c r="D19" s="2">
        <f t="shared" si="4"/>
        <v>38625.50897712</v>
      </c>
      <c r="E19" s="2">
        <f t="shared" si="4"/>
        <v>41522.422150403996</v>
      </c>
    </row>
    <row r="20" spans="1:6" x14ac:dyDescent="0.25">
      <c r="A20" t="s">
        <v>12</v>
      </c>
      <c r="B20">
        <f>B15*$B$8</f>
        <v>586.755</v>
      </c>
      <c r="C20">
        <f t="shared" ref="C20:E20" si="5">C15*$B$8</f>
        <v>639.56295</v>
      </c>
      <c r="D20">
        <f t="shared" si="5"/>
        <v>690.72798599999987</v>
      </c>
      <c r="E20">
        <f t="shared" si="5"/>
        <v>742.53258494999989</v>
      </c>
    </row>
    <row r="21" spans="1:6" x14ac:dyDescent="0.25">
      <c r="A21" t="s">
        <v>13</v>
      </c>
      <c r="B21">
        <v>0</v>
      </c>
      <c r="C21">
        <v>0</v>
      </c>
      <c r="D21">
        <v>0</v>
      </c>
      <c r="E21">
        <v>0</v>
      </c>
    </row>
    <row r="23" spans="1:6" x14ac:dyDescent="0.25">
      <c r="A23" t="s">
        <v>14</v>
      </c>
      <c r="B23" t="s">
        <v>28</v>
      </c>
      <c r="C23" s="3">
        <f>C15-B15</f>
        <v>3520.5299999999988</v>
      </c>
      <c r="D23" s="3">
        <f t="shared" ref="D23:E23" si="6">D15-C15</f>
        <v>3411.0023999999976</v>
      </c>
      <c r="E23" s="3">
        <f t="shared" si="6"/>
        <v>3453.6399299999975</v>
      </c>
      <c r="F23" s="3"/>
    </row>
    <row r="24" spans="1:6" ht="15.75" thickBot="1" x14ac:dyDescent="0.3">
      <c r="A24" s="5" t="s">
        <v>23</v>
      </c>
      <c r="B24" s="5">
        <v>0</v>
      </c>
      <c r="C24" s="5">
        <f>(C15-B15)*$B$7</f>
        <v>704.10599999999977</v>
      </c>
      <c r="D24" s="5">
        <f t="shared" ref="D24:E24" si="7">(D15-C15)*$B$7</f>
        <v>682.20047999999952</v>
      </c>
      <c r="E24" s="5">
        <f t="shared" si="7"/>
        <v>690.72798599999953</v>
      </c>
      <c r="F24" s="5"/>
    </row>
    <row r="25" spans="1:6" ht="15.75" thickBot="1" x14ac:dyDescent="0.3">
      <c r="A25" s="1" t="s">
        <v>15</v>
      </c>
      <c r="B25">
        <f>B17*(1-$B$10)+B20-B24</f>
        <v>4451.5145999999995</v>
      </c>
      <c r="C25">
        <f t="shared" ref="C25:E25" si="8">C17*(1-$B$10)+C20-C24</f>
        <v>4148.0449140000001</v>
      </c>
      <c r="D25">
        <f t="shared" si="8"/>
        <v>4558.1225071200006</v>
      </c>
      <c r="E25">
        <f t="shared" si="8"/>
        <v>4942.6192251539997</v>
      </c>
    </row>
    <row r="26" spans="1:6" ht="15.75" thickBot="1" x14ac:dyDescent="0.3">
      <c r="A26" s="1" t="s">
        <v>16</v>
      </c>
      <c r="E26" s="7">
        <f>(E25*1.07)/((1+B11)-1.07)</f>
        <v>151102.93059756549</v>
      </c>
    </row>
    <row r="27" spans="1:6" ht="15.75" thickBot="1" x14ac:dyDescent="0.3"/>
    <row r="28" spans="1:6" ht="15.75" thickBot="1" x14ac:dyDescent="0.3">
      <c r="A28" s="1" t="s">
        <v>17</v>
      </c>
      <c r="B28" s="6">
        <f>E26*(1+B11)^4</f>
        <v>225279.66908335747</v>
      </c>
    </row>
    <row r="29" spans="1:6" ht="15.75" thickBot="1" x14ac:dyDescent="0.3"/>
    <row r="30" spans="1:6" ht="15.75" thickBot="1" x14ac:dyDescent="0.3">
      <c r="A30" s="1" t="s">
        <v>18</v>
      </c>
      <c r="B30" s="6">
        <f>(B28-F7)/F8</f>
        <v>136.47321945819374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B29" sqref="B29"/>
    </sheetView>
  </sheetViews>
  <sheetFormatPr defaultRowHeight="15" x14ac:dyDescent="0.25"/>
  <cols>
    <col min="1" max="1" width="26.85546875" customWidth="1"/>
    <col min="2" max="2" width="11.28515625" customWidth="1"/>
    <col min="3" max="3" width="11.42578125" bestFit="1" customWidth="1"/>
  </cols>
  <sheetData>
    <row r="1" spans="1:6" ht="15.75" thickBot="1" x14ac:dyDescent="0.3">
      <c r="A1" t="s">
        <v>26</v>
      </c>
      <c r="B1" s="8">
        <v>349094746</v>
      </c>
    </row>
    <row r="2" spans="1:6" ht="15.75" thickBot="1" x14ac:dyDescent="0.3">
      <c r="A2" t="s">
        <v>27</v>
      </c>
      <c r="B2" s="7">
        <v>6</v>
      </c>
    </row>
    <row r="3" spans="1:6" x14ac:dyDescent="0.25">
      <c r="B3" s="9"/>
    </row>
    <row r="5" spans="1:6" x14ac:dyDescent="0.25">
      <c r="A5" s="1" t="s">
        <v>24</v>
      </c>
      <c r="D5" t="s">
        <v>19</v>
      </c>
    </row>
    <row r="6" spans="1:6" ht="15.75" thickBot="1" x14ac:dyDescent="0.3">
      <c r="A6" t="s">
        <v>25</v>
      </c>
      <c r="B6">
        <v>0.13</v>
      </c>
      <c r="D6" t="s">
        <v>1</v>
      </c>
      <c r="F6">
        <v>3464</v>
      </c>
    </row>
    <row r="7" spans="1:6" ht="15.75" thickBot="1" x14ac:dyDescent="0.3">
      <c r="A7" t="s">
        <v>21</v>
      </c>
      <c r="B7" s="7">
        <v>0.2</v>
      </c>
      <c r="D7" t="s">
        <v>2</v>
      </c>
      <c r="F7">
        <v>4466</v>
      </c>
    </row>
    <row r="8" spans="1:6" x14ac:dyDescent="0.25">
      <c r="A8" t="s">
        <v>22</v>
      </c>
      <c r="B8">
        <v>1.4999999999999999E-2</v>
      </c>
      <c r="D8" t="s">
        <v>4</v>
      </c>
      <c r="F8">
        <v>1618</v>
      </c>
    </row>
    <row r="9" spans="1:6" x14ac:dyDescent="0.25">
      <c r="A9" t="s">
        <v>5</v>
      </c>
      <c r="B9">
        <v>7.0000000000000007E-2</v>
      </c>
    </row>
    <row r="10" spans="1:6" x14ac:dyDescent="0.25">
      <c r="A10" t="s">
        <v>0</v>
      </c>
      <c r="B10">
        <v>0.24</v>
      </c>
    </row>
    <row r="11" spans="1:6" x14ac:dyDescent="0.25">
      <c r="A11" t="s">
        <v>3</v>
      </c>
      <c r="B11">
        <f>(15.5+6)/100</f>
        <v>0.215</v>
      </c>
    </row>
    <row r="13" spans="1:6" x14ac:dyDescent="0.25">
      <c r="A13" s="1" t="s">
        <v>6</v>
      </c>
      <c r="B13" s="1">
        <v>2019</v>
      </c>
      <c r="C13" s="1">
        <v>2020</v>
      </c>
      <c r="D13" s="1">
        <v>2021</v>
      </c>
      <c r="E13" s="1">
        <v>2022</v>
      </c>
      <c r="F13" s="1"/>
    </row>
    <row r="14" spans="1:6" x14ac:dyDescent="0.25">
      <c r="A14" s="1" t="s">
        <v>7</v>
      </c>
      <c r="B14">
        <f>B17*(1-$B$10)+B20-B24</f>
        <v>4451.5145999999995</v>
      </c>
      <c r="C14">
        <f t="shared" ref="C14:E14" si="0">C17*(1-$B$10)+C20-C24</f>
        <v>4095.2369640000002</v>
      </c>
      <c r="D14">
        <f t="shared" si="0"/>
        <v>4506.9574711200003</v>
      </c>
      <c r="E14">
        <f t="shared" si="0"/>
        <v>4890.814626204</v>
      </c>
    </row>
    <row r="15" spans="1:6" x14ac:dyDescent="0.25">
      <c r="A15" t="s">
        <v>8</v>
      </c>
      <c r="B15" s="2">
        <v>39117</v>
      </c>
      <c r="C15" s="3">
        <f>B15+(B15*C16)</f>
        <v>42637.53</v>
      </c>
      <c r="D15">
        <f t="shared" ref="D15:E15" si="1">C15+(C15*D16)</f>
        <v>46048.532399999996</v>
      </c>
      <c r="E15">
        <f t="shared" si="1"/>
        <v>49502.172329999994</v>
      </c>
    </row>
    <row r="16" spans="1:6" x14ac:dyDescent="0.25">
      <c r="A16" t="s">
        <v>9</v>
      </c>
      <c r="C16" s="4">
        <v>0.09</v>
      </c>
      <c r="D16" s="4">
        <v>0.08</v>
      </c>
      <c r="E16" s="4">
        <v>7.4999999999999997E-2</v>
      </c>
      <c r="F16" s="4"/>
    </row>
    <row r="17" spans="1:6" x14ac:dyDescent="0.25">
      <c r="A17" t="s">
        <v>20</v>
      </c>
      <c r="B17">
        <f>B15*$B$6</f>
        <v>5085.21</v>
      </c>
      <c r="C17">
        <f t="shared" ref="C17:E17" si="2">C15*$B$6</f>
        <v>5542.8788999999997</v>
      </c>
      <c r="D17">
        <f t="shared" si="2"/>
        <v>5986.3092120000001</v>
      </c>
      <c r="E17">
        <f t="shared" si="2"/>
        <v>6435.2824028999994</v>
      </c>
    </row>
    <row r="18" spans="1:6" ht="15.75" thickBot="1" x14ac:dyDescent="0.3">
      <c r="A18" s="5" t="s">
        <v>10</v>
      </c>
      <c r="B18" s="5">
        <f>B17*$B$10</f>
        <v>1220.4503999999999</v>
      </c>
      <c r="C18" s="5">
        <f t="shared" ref="C18:E18" si="3">C17*$B$10</f>
        <v>1330.2909359999999</v>
      </c>
      <c r="D18" s="5">
        <f t="shared" si="3"/>
        <v>1436.7142108799999</v>
      </c>
      <c r="E18" s="5">
        <f t="shared" si="3"/>
        <v>1544.4677766959999</v>
      </c>
      <c r="F18" s="5"/>
    </row>
    <row r="19" spans="1:6" x14ac:dyDescent="0.25">
      <c r="A19" t="s">
        <v>11</v>
      </c>
      <c r="B19">
        <f>B15-B17-B18</f>
        <v>32811.339599999999</v>
      </c>
      <c r="C19">
        <f t="shared" ref="C19:E19" si="4">C15-C17-C18</f>
        <v>35764.360164000005</v>
      </c>
      <c r="D19">
        <f t="shared" si="4"/>
        <v>38625.50897712</v>
      </c>
      <c r="E19">
        <f t="shared" si="4"/>
        <v>41522.422150403996</v>
      </c>
    </row>
    <row r="20" spans="1:6" x14ac:dyDescent="0.25">
      <c r="A20" t="s">
        <v>12</v>
      </c>
      <c r="B20">
        <f>B15*$B$8</f>
        <v>586.755</v>
      </c>
      <c r="C20">
        <f t="shared" ref="C20:E20" si="5">C15*$B$8</f>
        <v>639.56295</v>
      </c>
      <c r="D20">
        <f t="shared" si="5"/>
        <v>690.72798599999987</v>
      </c>
      <c r="E20">
        <f t="shared" si="5"/>
        <v>742.53258494999989</v>
      </c>
    </row>
    <row r="21" spans="1:6" x14ac:dyDescent="0.25">
      <c r="A21" t="s">
        <v>13</v>
      </c>
      <c r="B21">
        <v>0</v>
      </c>
      <c r="C21">
        <v>0</v>
      </c>
      <c r="D21">
        <v>0</v>
      </c>
      <c r="E21">
        <v>0</v>
      </c>
    </row>
    <row r="23" spans="1:6" x14ac:dyDescent="0.25">
      <c r="A23" t="s">
        <v>14</v>
      </c>
      <c r="B23" t="s">
        <v>28</v>
      </c>
      <c r="C23" s="3">
        <f>C15-B15</f>
        <v>3520.5299999999988</v>
      </c>
      <c r="D23" s="3">
        <f t="shared" ref="D23:E23" si="6">D15-C15</f>
        <v>3411.0023999999976</v>
      </c>
      <c r="E23" s="3">
        <f t="shared" si="6"/>
        <v>3453.6399299999975</v>
      </c>
      <c r="F23" s="3"/>
    </row>
    <row r="24" spans="1:6" ht="15.75" thickBot="1" x14ac:dyDescent="0.3">
      <c r="A24" s="5" t="s">
        <v>23</v>
      </c>
      <c r="B24" s="5">
        <v>0</v>
      </c>
      <c r="C24" s="5">
        <f>(C15-B15)*$B$11</f>
        <v>756.91394999999977</v>
      </c>
      <c r="D24" s="5">
        <f t="shared" ref="D24:E24" si="7">(D15-C15)*$B$11</f>
        <v>733.3655159999995</v>
      </c>
      <c r="E24" s="5">
        <f t="shared" si="7"/>
        <v>742.53258494999943</v>
      </c>
      <c r="F24" s="5"/>
    </row>
    <row r="25" spans="1:6" ht="15.75" thickBot="1" x14ac:dyDescent="0.3">
      <c r="A25" s="1" t="s">
        <v>15</v>
      </c>
      <c r="B25">
        <f>B17*(1-$B$10)+B20-B24</f>
        <v>4451.5145999999995</v>
      </c>
      <c r="C25">
        <f t="shared" ref="C25:E25" si="8">C17*(1-$B$10)+C20-C24</f>
        <v>4095.2369640000002</v>
      </c>
      <c r="D25">
        <f t="shared" si="8"/>
        <v>4506.9574711200003</v>
      </c>
      <c r="E25">
        <f t="shared" si="8"/>
        <v>4890.814626204</v>
      </c>
    </row>
    <row r="26" spans="1:6" ht="15.75" thickBot="1" x14ac:dyDescent="0.3">
      <c r="A26" s="1" t="s">
        <v>16</v>
      </c>
      <c r="E26" s="7">
        <f>(E25*1.07)/((1+B11)-1.07)</f>
        <v>36090.838965781237</v>
      </c>
    </row>
    <row r="27" spans="1:6" ht="15.75" thickBot="1" x14ac:dyDescent="0.3"/>
    <row r="28" spans="1:6" ht="15.75" thickBot="1" x14ac:dyDescent="0.3">
      <c r="A28" s="1" t="s">
        <v>17</v>
      </c>
      <c r="B28" s="6">
        <f>E26*(1+B11)^4</f>
        <v>78650.608953055635</v>
      </c>
    </row>
    <row r="29" spans="1:6" ht="15.75" thickBot="1" x14ac:dyDescent="0.3"/>
    <row r="30" spans="1:6" ht="15.75" thickBot="1" x14ac:dyDescent="0.3">
      <c r="A30" s="1" t="s">
        <v>18</v>
      </c>
      <c r="B30" s="6">
        <f>(B28-F7)/F8</f>
        <v>45.84957290052882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C30" sqref="C30"/>
    </sheetView>
  </sheetViews>
  <sheetFormatPr defaultRowHeight="15" x14ac:dyDescent="0.25"/>
  <cols>
    <col min="1" max="1" width="26.85546875" customWidth="1"/>
    <col min="2" max="2" width="12.85546875" customWidth="1"/>
    <col min="3" max="3" width="11.42578125" bestFit="1" customWidth="1"/>
  </cols>
  <sheetData>
    <row r="1" spans="1:6" ht="15.75" thickBot="1" x14ac:dyDescent="0.3">
      <c r="A1" t="s">
        <v>26</v>
      </c>
      <c r="B1" s="8">
        <v>349094746</v>
      </c>
    </row>
    <row r="2" spans="1:6" ht="15.75" thickBot="1" x14ac:dyDescent="0.3">
      <c r="A2" t="s">
        <v>27</v>
      </c>
      <c r="B2" s="7">
        <v>6</v>
      </c>
    </row>
    <row r="3" spans="1:6" x14ac:dyDescent="0.25">
      <c r="B3" s="9"/>
    </row>
    <row r="5" spans="1:6" x14ac:dyDescent="0.25">
      <c r="A5" s="1" t="s">
        <v>24</v>
      </c>
      <c r="D5" t="s">
        <v>19</v>
      </c>
    </row>
    <row r="6" spans="1:6" x14ac:dyDescent="0.25">
      <c r="A6" t="s">
        <v>25</v>
      </c>
      <c r="B6">
        <v>0.13</v>
      </c>
      <c r="D6" t="s">
        <v>1</v>
      </c>
      <c r="F6">
        <v>3464</v>
      </c>
    </row>
    <row r="7" spans="1:6" x14ac:dyDescent="0.25">
      <c r="A7" t="s">
        <v>21</v>
      </c>
      <c r="B7">
        <v>0.2</v>
      </c>
      <c r="D7" t="s">
        <v>2</v>
      </c>
      <c r="F7">
        <v>4466</v>
      </c>
    </row>
    <row r="8" spans="1:6" ht="15.75" thickBot="1" x14ac:dyDescent="0.3">
      <c r="A8" t="s">
        <v>22</v>
      </c>
      <c r="B8">
        <v>1.4999999999999999E-2</v>
      </c>
      <c r="D8" t="s">
        <v>4</v>
      </c>
      <c r="F8">
        <v>1618</v>
      </c>
    </row>
    <row r="9" spans="1:6" ht="15.75" thickBot="1" x14ac:dyDescent="0.3">
      <c r="A9" t="s">
        <v>5</v>
      </c>
      <c r="B9" s="7">
        <f>(3.2+(6/2))/100</f>
        <v>6.2E-2</v>
      </c>
    </row>
    <row r="10" spans="1:6" x14ac:dyDescent="0.25">
      <c r="A10" t="s">
        <v>0</v>
      </c>
      <c r="B10">
        <v>0.24</v>
      </c>
    </row>
    <row r="11" spans="1:6" x14ac:dyDescent="0.25">
      <c r="A11" t="s">
        <v>3</v>
      </c>
      <c r="B11">
        <v>0.1</v>
      </c>
    </row>
    <row r="13" spans="1:6" x14ac:dyDescent="0.25">
      <c r="A13" s="1" t="s">
        <v>6</v>
      </c>
      <c r="B13" s="1">
        <v>2019</v>
      </c>
      <c r="C13" s="1">
        <v>2020</v>
      </c>
      <c r="D13" s="1">
        <v>2021</v>
      </c>
      <c r="E13" s="1">
        <v>2022</v>
      </c>
      <c r="F13" s="1"/>
    </row>
    <row r="14" spans="1:6" x14ac:dyDescent="0.25">
      <c r="A14" s="1" t="s">
        <v>7</v>
      </c>
      <c r="B14">
        <f>B17*(1-$B$10)+B20-B24</f>
        <v>4451.5145999999995</v>
      </c>
      <c r="C14">
        <f t="shared" ref="C14:E14" si="0">C17*(1-$B$10)+C20-C24</f>
        <v>4500.0979139999999</v>
      </c>
      <c r="D14">
        <f t="shared" si="0"/>
        <v>4899.2227471200003</v>
      </c>
      <c r="E14">
        <f t="shared" si="0"/>
        <v>5287.9832181539996</v>
      </c>
    </row>
    <row r="15" spans="1:6" x14ac:dyDescent="0.25">
      <c r="A15" t="s">
        <v>8</v>
      </c>
      <c r="B15" s="2">
        <v>39117</v>
      </c>
      <c r="C15" s="3">
        <f>B15+(B15*C16)</f>
        <v>42637.53</v>
      </c>
      <c r="D15" s="3">
        <f t="shared" ref="D15:E15" si="1">C15+(C15*D16)</f>
        <v>46048.532399999996</v>
      </c>
      <c r="E15" s="3">
        <f t="shared" si="1"/>
        <v>49502.172329999994</v>
      </c>
    </row>
    <row r="16" spans="1:6" x14ac:dyDescent="0.25">
      <c r="A16" t="s">
        <v>9</v>
      </c>
      <c r="C16" s="4">
        <v>0.09</v>
      </c>
      <c r="D16" s="4">
        <v>0.08</v>
      </c>
      <c r="E16" s="4">
        <v>7.4999999999999997E-2</v>
      </c>
      <c r="F16" s="4"/>
    </row>
    <row r="17" spans="1:6" x14ac:dyDescent="0.25">
      <c r="A17" t="s">
        <v>20</v>
      </c>
      <c r="B17">
        <f>B15*$B$6</f>
        <v>5085.21</v>
      </c>
      <c r="C17">
        <f t="shared" ref="C17:E17" si="2">C15*$B$6</f>
        <v>5542.8788999999997</v>
      </c>
      <c r="D17">
        <f t="shared" si="2"/>
        <v>5986.3092120000001</v>
      </c>
      <c r="E17">
        <f t="shared" si="2"/>
        <v>6435.2824028999994</v>
      </c>
    </row>
    <row r="18" spans="1:6" ht="15.75" thickBot="1" x14ac:dyDescent="0.3">
      <c r="A18" s="5" t="s">
        <v>10</v>
      </c>
      <c r="B18" s="5">
        <f>B17*$B$10</f>
        <v>1220.4503999999999</v>
      </c>
      <c r="C18" s="5">
        <f t="shared" ref="C18:E18" si="3">C17*$B$10</f>
        <v>1330.2909359999999</v>
      </c>
      <c r="D18" s="5">
        <f t="shared" si="3"/>
        <v>1436.7142108799999</v>
      </c>
      <c r="E18" s="5">
        <f t="shared" si="3"/>
        <v>1544.4677766959999</v>
      </c>
      <c r="F18" s="5"/>
    </row>
    <row r="19" spans="1:6" x14ac:dyDescent="0.25">
      <c r="A19" t="s">
        <v>11</v>
      </c>
      <c r="B19" s="2">
        <f>B15-B17-B18</f>
        <v>32811.339599999999</v>
      </c>
      <c r="C19" s="2">
        <f t="shared" ref="C19:E19" si="4">C15-C17-C18</f>
        <v>35764.360164000005</v>
      </c>
      <c r="D19" s="2">
        <f t="shared" si="4"/>
        <v>38625.50897712</v>
      </c>
      <c r="E19" s="2">
        <f t="shared" si="4"/>
        <v>41522.422150403996</v>
      </c>
    </row>
    <row r="20" spans="1:6" x14ac:dyDescent="0.25">
      <c r="A20" t="s">
        <v>12</v>
      </c>
      <c r="B20">
        <f>B15*$B$8</f>
        <v>586.755</v>
      </c>
      <c r="C20">
        <f t="shared" ref="C20:E20" si="5">C15*$B$8</f>
        <v>639.56295</v>
      </c>
      <c r="D20">
        <f t="shared" si="5"/>
        <v>690.72798599999987</v>
      </c>
      <c r="E20">
        <f t="shared" si="5"/>
        <v>742.53258494999989</v>
      </c>
    </row>
    <row r="21" spans="1:6" x14ac:dyDescent="0.25">
      <c r="A21" t="s">
        <v>13</v>
      </c>
      <c r="B21">
        <v>0</v>
      </c>
      <c r="C21">
        <v>0</v>
      </c>
      <c r="D21">
        <v>0</v>
      </c>
      <c r="E21">
        <v>0</v>
      </c>
    </row>
    <row r="23" spans="1:6" x14ac:dyDescent="0.25">
      <c r="A23" t="s">
        <v>14</v>
      </c>
      <c r="B23" t="s">
        <v>28</v>
      </c>
      <c r="C23" s="3">
        <f>C15-B15</f>
        <v>3520.5299999999988</v>
      </c>
      <c r="D23" s="3">
        <f t="shared" ref="D23:E23" si="6">D15-C15</f>
        <v>3411.0023999999976</v>
      </c>
      <c r="E23" s="3">
        <f t="shared" si="6"/>
        <v>3453.6399299999975</v>
      </c>
      <c r="F23" s="3"/>
    </row>
    <row r="24" spans="1:6" ht="15.75" thickBot="1" x14ac:dyDescent="0.3">
      <c r="A24" s="5" t="s">
        <v>23</v>
      </c>
      <c r="B24" s="5">
        <v>0</v>
      </c>
      <c r="C24" s="5">
        <f>(C15-B15)*$B$11</f>
        <v>352.05299999999988</v>
      </c>
      <c r="D24" s="5">
        <f t="shared" ref="D24:E24" si="7">(D15-C15)*$B$11</f>
        <v>341.10023999999976</v>
      </c>
      <c r="E24" s="5">
        <f t="shared" si="7"/>
        <v>345.36399299999977</v>
      </c>
      <c r="F24" s="5"/>
    </row>
    <row r="25" spans="1:6" ht="15.75" thickBot="1" x14ac:dyDescent="0.3">
      <c r="A25" s="1" t="s">
        <v>15</v>
      </c>
      <c r="B25">
        <f>B17*(1-$B$10)+B20-B24</f>
        <v>4451.5145999999995</v>
      </c>
      <c r="C25" s="2">
        <f t="shared" ref="C25:E25" si="8">C17*(1-$B$10)+C20-C24</f>
        <v>4500.0979139999999</v>
      </c>
      <c r="D25" s="2">
        <f t="shared" si="8"/>
        <v>4899.2227471200003</v>
      </c>
      <c r="E25" s="2">
        <f t="shared" si="8"/>
        <v>5287.9832181539996</v>
      </c>
    </row>
    <row r="26" spans="1:6" ht="15.75" thickBot="1" x14ac:dyDescent="0.3">
      <c r="A26" s="1" t="s">
        <v>16</v>
      </c>
      <c r="E26" s="7">
        <f>(E25*1.062)/((1+B11)-1.062)</f>
        <v>147785.21520209324</v>
      </c>
    </row>
    <row r="27" spans="1:6" ht="15.75" thickBot="1" x14ac:dyDescent="0.3"/>
    <row r="28" spans="1:6" ht="15.75" thickBot="1" x14ac:dyDescent="0.3">
      <c r="A28" s="1" t="s">
        <v>17</v>
      </c>
      <c r="B28" s="6">
        <f>E26*(1+B11)^4</f>
        <v>216372.33357738476</v>
      </c>
    </row>
    <row r="29" spans="1:6" ht="15.75" thickBot="1" x14ac:dyDescent="0.3"/>
    <row r="30" spans="1:6" ht="15.75" thickBot="1" x14ac:dyDescent="0.3">
      <c r="A30" s="1" t="s">
        <v>18</v>
      </c>
      <c r="B30" s="6">
        <f>(B28-F7)/F8</f>
        <v>130.96806772397082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Q1</vt:lpstr>
      <vt:lpstr>Q2</vt:lpstr>
      <vt:lpstr>Q3</vt:lpstr>
      <vt:lpstr>Q4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Junyan [FIN]</dc:creator>
  <cp:lastModifiedBy>MYLES</cp:lastModifiedBy>
  <cp:lastPrinted>2020-02-03T18:18:47Z</cp:lastPrinted>
  <dcterms:created xsi:type="dcterms:W3CDTF">2019-09-05T02:12:55Z</dcterms:created>
  <dcterms:modified xsi:type="dcterms:W3CDTF">2020-02-07T14:23:30Z</dcterms:modified>
</cp:coreProperties>
</file>